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<sst xmlns="http://schemas.openxmlformats.org/spreadsheetml/2006/main" count="1425" uniqueCount="216">
  <si>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</si>
  <si>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</si>
  <si>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</si>
  <si>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</si>
  <si>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</si>
  <si>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</si>
  <si>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</si>
  <si>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</si>
  <si>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</si>
  <si>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</si>
  <si>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</si>
  <si>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</si>
  <si>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</si>
  <si>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</si>
  <si>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</si>
  <si>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</si>
  <si>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</si>
  <si>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</si>
  <si>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</si>
  <si>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</si>
  <si>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</si>
  <si>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</si>
  <si>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</si>
  <si>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</si>
  <si>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</si>
  <si>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</si>
  <si>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</si>
  <si>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</si>
  <si>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</si>
  <si>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</si>
  <si>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</si>
  <si>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</si>
  <si>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</si>
  <si>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</si>
  <si>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</si>
  <si>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</si>
  <si>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</si>
  <si>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</si>
  <si>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</si>
  <si>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</si>
  <si>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</si>
  <si>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</si>
  <si>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</si>
  <si>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</si>
  <si>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</si>
  <si>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</si>
  <si>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</si>
  <si>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</si>
  <si>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</si>
  <si>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</si>
  <si>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</si>
  <si>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</si>
  <si>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</si>
  <si>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</si>
  <si>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</si>
  <si>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</si>
  <si>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</si>
  <si>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</si>
  <si>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</si>
  <si>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</si>
  <si>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</si>
  <si>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</si>
  <si>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</si>
  <si>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</si>
  <si>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</si>
  <si>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</si>
  <si>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</si>
  <si>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</si>
  <si>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</si>
  <si>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</si>
  <si>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</si>
  <si>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</si>
  <si>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</si>
  <si>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</si>
  <si>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</si>
  <si>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</si>
  <si>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</si>
  <si>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</si>
  <si>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</si>
  <si>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</si>
  <si>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</si>
  <si>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</si>
  <si>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</si>
  <si>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</si>
  <si>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</si>
  <si>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</si>
  <si>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</si>
  <si>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</si>
  <si>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</si>
  <si>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</si>
  <si>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</si>
  <si>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</si>
  <si>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</si>
  <si>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</si>
  <si>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</si>
  <si>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</si>
  <si>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</si>
  <si>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</si>
  <si>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</si>
  <si>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</si>
  <si>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</si>
  <si>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</si>
  <si>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</si>
  <si>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</si>
  <si>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</si>
  <si>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</si>
  <si>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</si>
  <si>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</si>
  <si>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</si>
  <si>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</si>
  <si>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</si>
  <si>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</si>
  <si>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</si>
  <si>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</si>
  <si>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</si>
  <si>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</si>
  <si>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</si>
  <si>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</si>
  <si>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</si>
  <si>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</si>
  <si>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</si>
  <si>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</si>
  <si>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</si>
  <si>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</si>
  <si>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</si>
  <si>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</si>
  <si>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</si>
  <si>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</si>
  <si>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</si>
  <si>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</si>
  <si>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</si>
  <si>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</si>
  <si>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</si>
  <si>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</si>
  <si>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</si>
  <si>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</si>
  <si>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</si>
  <si>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</si>
  <si>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</si>
  <si>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</si>
  <si>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</si>
  <si>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</si>
  <si>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</si>
  <si>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</si>
  <si>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</si>
  <si>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</si>
  <si>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</si>
  <si>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</si>
  <si>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</si>
  <si>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</si>
  <si>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</si>
  <si>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</si>
  <si>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</si>
  <si>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</si>
  <si>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</si>
  <si>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</si>
  <si>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</si>
  <si>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</si>
  <si>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</si>
  <si>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</si>
  <si>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</si>
  <si>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</si>
  <si>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</si>
  <si>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</si>
  <si>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</si>
  <si>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</si>
  <si>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</si>
  <si>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</si>
  <si>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</si>
  <si>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</si>
  <si>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</si>
  <si>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</si>
  <si>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</si>
  <si>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</si>
  <si>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</si>
  <si>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</si>
  <si>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</si>
  <si>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</si>
  <si>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</si>
  <si>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</si>
  <si>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</si>
  <si>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</si>
  <si>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</si>
  <si>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</si>
  <si>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</si>
  <si>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</si>
  <si>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</si>
  <si>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</si>
  <si>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</si>
  <si>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</si>
  <si>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</si>
  <si>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</si>
  <si>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</si>
  <si>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</si>
  <si>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</si>
  <si>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</si>
  <si>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</si>
  <si>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</si>
  <si>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</si>
  <si>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</si>
  <si>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</si>
  <si>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</si>
  <si>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</si>
  <si>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</si>
  <si>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</si>
  <si>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</si>
  <si>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</si>
  <si>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</si>
  <si>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</si>
  <si>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</si>
  <si>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</si>
  <si>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</si>
  <si>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</si>
  <si>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</si>
  <si>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</si>
  <si>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24.10.16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</si>
</sst>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6.10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214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208</v>
      </c>
      <c r="O3" s="447" t="s">
        <v>209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210</v>
      </c>
      <c r="F4" s="430" t="s">
        <v>34</v>
      </c>
      <c r="G4" s="423" t="s">
        <v>211</v>
      </c>
      <c r="H4" s="432" t="s">
        <v>212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215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213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759365.15</v>
      </c>
      <c r="G8" s="191">
        <f aca="true" t="shared" si="0" ref="G8:G37">F8-E8</f>
        <v>-36310.77999999991</v>
      </c>
      <c r="H8" s="192">
        <f>F8/E8*100</f>
        <v>95.43648630919375</v>
      </c>
      <c r="I8" s="193">
        <f>F8-D8</f>
        <v>-197706.30000000005</v>
      </c>
      <c r="J8" s="193">
        <f>F8/D8*100</f>
        <v>79.34257677417918</v>
      </c>
      <c r="K8" s="191">
        <v>542586.23</v>
      </c>
      <c r="L8" s="191">
        <f aca="true" t="shared" si="1" ref="L8:L51">F8-K8</f>
        <v>216778.92000000004</v>
      </c>
      <c r="M8" s="250">
        <f aca="true" t="shared" si="2" ref="M8:M28">F8/K8</f>
        <v>1.3995289744083628</v>
      </c>
      <c r="N8" s="191">
        <f>N9+N15+N18+N19+N20+N17</f>
        <v>89825.12</v>
      </c>
      <c r="O8" s="191">
        <f>O9+O15+O18+O19+O20+O17</f>
        <v>51326.480000000054</v>
      </c>
      <c r="P8" s="191">
        <f>O8-N8</f>
        <v>-38498.63999999994</v>
      </c>
      <c r="Q8" s="191">
        <f>O8/N8*100</f>
        <v>57.14045247031127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415088.79</v>
      </c>
      <c r="G9" s="190">
        <f t="shared" si="0"/>
        <v>-14034.880000000005</v>
      </c>
      <c r="H9" s="197">
        <f>F9/E9*100</f>
        <v>96.72940903026858</v>
      </c>
      <c r="I9" s="198">
        <f>F9-D9</f>
        <v>-115500.21000000002</v>
      </c>
      <c r="J9" s="198">
        <f>F9/D9*100</f>
        <v>78.23169911174185</v>
      </c>
      <c r="K9" s="412">
        <v>296275.33</v>
      </c>
      <c r="L9" s="199">
        <f t="shared" si="1"/>
        <v>118813.45999999996</v>
      </c>
      <c r="M9" s="251">
        <f t="shared" si="2"/>
        <v>1.4010238044456822</v>
      </c>
      <c r="N9" s="197">
        <f>E9-вересень!E9</f>
        <v>50045</v>
      </c>
      <c r="O9" s="200">
        <f>F9-вересень!F9</f>
        <v>29762.380000000005</v>
      </c>
      <c r="P9" s="201">
        <f>O9-N9</f>
        <v>-20282.619999999995</v>
      </c>
      <c r="Q9" s="198">
        <f>O9/N9*100</f>
        <v>59.47123588770108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366635.05</v>
      </c>
      <c r="G10" s="109">
        <f t="shared" si="0"/>
        <v>-19515.190000000002</v>
      </c>
      <c r="H10" s="32">
        <f aca="true" t="shared" si="3" ref="H10:H36">F10/E10*100</f>
        <v>94.94621834237368</v>
      </c>
      <c r="I10" s="110">
        <f aca="true" t="shared" si="4" ref="I10:I37">F10-D10</f>
        <v>-118573.95000000001</v>
      </c>
      <c r="J10" s="110">
        <f aca="true" t="shared" si="5" ref="J10:J36">F10/D10*100</f>
        <v>75.56229377443535</v>
      </c>
      <c r="K10" s="112">
        <v>262635.28</v>
      </c>
      <c r="L10" s="112">
        <f t="shared" si="1"/>
        <v>103999.76999999996</v>
      </c>
      <c r="M10" s="252">
        <f t="shared" si="2"/>
        <v>1.395985527915366</v>
      </c>
      <c r="N10" s="111">
        <f>E10-вересень!E10</f>
        <v>47580</v>
      </c>
      <c r="O10" s="179">
        <f>F10-вересень!F10</f>
        <v>27366</v>
      </c>
      <c r="P10" s="112">
        <f aca="true" t="shared" si="6" ref="P10:P37">O10-N10</f>
        <v>-20214</v>
      </c>
      <c r="Q10" s="198">
        <f aca="true" t="shared" si="7" ref="Q10:Q16">O10/N10*100</f>
        <v>57.51576292559899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29717.82</v>
      </c>
      <c r="G11" s="109">
        <f t="shared" si="0"/>
        <v>6902.880000000001</v>
      </c>
      <c r="H11" s="32">
        <f t="shared" si="3"/>
        <v>130.25596385526325</v>
      </c>
      <c r="I11" s="110">
        <f t="shared" si="4"/>
        <v>6717.82</v>
      </c>
      <c r="J11" s="110">
        <f t="shared" si="5"/>
        <v>129.20791304347824</v>
      </c>
      <c r="K11" s="112">
        <v>15809.05</v>
      </c>
      <c r="L11" s="112">
        <f t="shared" si="1"/>
        <v>13908.77</v>
      </c>
      <c r="M11" s="252">
        <f t="shared" si="2"/>
        <v>1.8797979638245184</v>
      </c>
      <c r="N11" s="111">
        <f>E11-вересень!E11</f>
        <v>1300</v>
      </c>
      <c r="O11" s="179">
        <f>F11-вересень!F11</f>
        <v>1220.3499999999985</v>
      </c>
      <c r="P11" s="112">
        <f t="shared" si="6"/>
        <v>-79.65000000000146</v>
      </c>
      <c r="Q11" s="198">
        <f t="shared" si="7"/>
        <v>93.87307692307681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7821.07</v>
      </c>
      <c r="G12" s="109">
        <f t="shared" si="0"/>
        <v>1440.46</v>
      </c>
      <c r="H12" s="32">
        <f t="shared" si="3"/>
        <v>122.57558446606203</v>
      </c>
      <c r="I12" s="110">
        <f t="shared" si="4"/>
        <v>1321.0699999999997</v>
      </c>
      <c r="J12" s="110">
        <f t="shared" si="5"/>
        <v>120.32415384615385</v>
      </c>
      <c r="K12" s="112">
        <v>4169.14</v>
      </c>
      <c r="L12" s="112">
        <f t="shared" si="1"/>
        <v>3651.9299999999994</v>
      </c>
      <c r="M12" s="252">
        <f t="shared" si="2"/>
        <v>1.8759432400926808</v>
      </c>
      <c r="N12" s="111">
        <f>E12-вересень!E12</f>
        <v>500</v>
      </c>
      <c r="O12" s="179">
        <f>F12-вересень!F12</f>
        <v>411.34999999999945</v>
      </c>
      <c r="P12" s="112">
        <f t="shared" si="6"/>
        <v>-88.65000000000055</v>
      </c>
      <c r="Q12" s="198">
        <f t="shared" si="7"/>
        <v>82.26999999999988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8170.87</v>
      </c>
      <c r="G13" s="109">
        <f t="shared" si="0"/>
        <v>-2143.9700000000003</v>
      </c>
      <c r="H13" s="32">
        <f t="shared" si="3"/>
        <v>79.21470425135048</v>
      </c>
      <c r="I13" s="110">
        <f t="shared" si="4"/>
        <v>-4229.13</v>
      </c>
      <c r="J13" s="110">
        <f t="shared" si="5"/>
        <v>65.8941129032258</v>
      </c>
      <c r="K13" s="112">
        <v>6098.87</v>
      </c>
      <c r="L13" s="112">
        <f t="shared" si="1"/>
        <v>2072</v>
      </c>
      <c r="M13" s="252">
        <f t="shared" si="2"/>
        <v>1.3397350656761007</v>
      </c>
      <c r="N13" s="111">
        <f>E13-вересень!E13</f>
        <v>650</v>
      </c>
      <c r="O13" s="179">
        <f>F13-вересень!F13</f>
        <v>659.6199999999999</v>
      </c>
      <c r="P13" s="112">
        <f t="shared" si="6"/>
        <v>9.61999999999989</v>
      </c>
      <c r="Q13" s="198">
        <f t="shared" si="7"/>
        <v>101.47999999999999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76722.41</v>
      </c>
      <c r="G19" s="190">
        <f t="shared" si="0"/>
        <v>-14237.98999999999</v>
      </c>
      <c r="H19" s="197">
        <f t="shared" si="3"/>
        <v>84.34704552750428</v>
      </c>
      <c r="I19" s="198">
        <f t="shared" si="4"/>
        <v>-33177.59</v>
      </c>
      <c r="J19" s="198">
        <f t="shared" si="5"/>
        <v>69.81111010009099</v>
      </c>
      <c r="K19" s="209">
        <v>58485.05</v>
      </c>
      <c r="L19" s="201">
        <f t="shared" si="1"/>
        <v>18237.36</v>
      </c>
      <c r="M19" s="259">
        <f t="shared" si="2"/>
        <v>1.3118294333338179</v>
      </c>
      <c r="N19" s="197">
        <f>E19-вересень!E19</f>
        <v>10900</v>
      </c>
      <c r="O19" s="200">
        <f>F19-вересень!F19</f>
        <v>2369.6100000000006</v>
      </c>
      <c r="P19" s="201">
        <f t="shared" si="6"/>
        <v>-8530.39</v>
      </c>
      <c r="Q19" s="198">
        <f aca="true" t="shared" si="9" ref="Q19:Q24">O19/N19*100</f>
        <v>21.739541284403675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267061.16000000003</v>
      </c>
      <c r="G20" s="190">
        <f t="shared" si="0"/>
        <v>-8044.899999999965</v>
      </c>
      <c r="H20" s="197">
        <f t="shared" si="3"/>
        <v>97.07570963722138</v>
      </c>
      <c r="I20" s="198">
        <f t="shared" si="4"/>
        <v>-48915.48999999999</v>
      </c>
      <c r="J20" s="198">
        <f t="shared" si="5"/>
        <v>84.51927064863813</v>
      </c>
      <c r="K20" s="198">
        <v>182815.03</v>
      </c>
      <c r="L20" s="201">
        <f t="shared" si="1"/>
        <v>84246.13000000003</v>
      </c>
      <c r="M20" s="254">
        <f t="shared" si="2"/>
        <v>1.4608271540912148</v>
      </c>
      <c r="N20" s="197">
        <f>N21+N30+N31+N32</f>
        <v>28870.120000000003</v>
      </c>
      <c r="O20" s="200">
        <f>F20-вересень!F20</f>
        <v>19194.49000000005</v>
      </c>
      <c r="P20" s="201">
        <f t="shared" si="6"/>
        <v>-9675.629999999954</v>
      </c>
      <c r="Q20" s="198">
        <f t="shared" si="9"/>
        <v>66.48566060688368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142449.39</v>
      </c>
      <c r="G21" s="190">
        <f t="shared" si="0"/>
        <v>-6994.0199999999895</v>
      </c>
      <c r="H21" s="197">
        <f t="shared" si="3"/>
        <v>95.31995422213667</v>
      </c>
      <c r="I21" s="198">
        <f t="shared" si="4"/>
        <v>-32450.25999999998</v>
      </c>
      <c r="J21" s="198">
        <f t="shared" si="5"/>
        <v>81.44635509562198</v>
      </c>
      <c r="K21" s="198">
        <v>100774.79</v>
      </c>
      <c r="L21" s="201">
        <f t="shared" si="1"/>
        <v>41674.60000000002</v>
      </c>
      <c r="M21" s="254">
        <f t="shared" si="2"/>
        <v>1.4135419185691185</v>
      </c>
      <c r="N21" s="197">
        <f>N22+N25+N26</f>
        <v>15362.620000000003</v>
      </c>
      <c r="O21" s="200">
        <f>F21-вересень!F21</f>
        <v>6633.580000000016</v>
      </c>
      <c r="P21" s="201">
        <f t="shared" si="6"/>
        <v>-8729.039999999986</v>
      </c>
      <c r="Q21" s="198">
        <f t="shared" si="9"/>
        <v>43.180004452365644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17594.41</v>
      </c>
      <c r="G22" s="212">
        <f t="shared" si="0"/>
        <v>270.0099999999984</v>
      </c>
      <c r="H22" s="214">
        <f t="shared" si="3"/>
        <v>101.55855325436956</v>
      </c>
      <c r="I22" s="215">
        <f t="shared" si="4"/>
        <v>-905.5900000000001</v>
      </c>
      <c r="J22" s="215">
        <f t="shared" si="5"/>
        <v>95.10491891891891</v>
      </c>
      <c r="K22" s="216">
        <v>12486.13</v>
      </c>
      <c r="L22" s="206">
        <f t="shared" si="1"/>
        <v>5108.280000000001</v>
      </c>
      <c r="M22" s="262">
        <f t="shared" si="2"/>
        <v>1.409116355508072</v>
      </c>
      <c r="N22" s="214">
        <f>E22-вересень!E22</f>
        <v>2199.920000000002</v>
      </c>
      <c r="O22" s="217">
        <f>F22-вересень!F22</f>
        <v>1835.5900000000001</v>
      </c>
      <c r="P22" s="218">
        <f t="shared" si="6"/>
        <v>-364.33000000000175</v>
      </c>
      <c r="Q22" s="215">
        <f t="shared" si="9"/>
        <v>83.43894323429937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714.3</v>
      </c>
      <c r="G23" s="241">
        <f t="shared" si="0"/>
        <v>-510.10000000000014</v>
      </c>
      <c r="H23" s="242">
        <f t="shared" si="3"/>
        <v>58.33877817706631</v>
      </c>
      <c r="I23" s="243">
        <f t="shared" si="4"/>
        <v>-1285.7</v>
      </c>
      <c r="J23" s="243">
        <f t="shared" si="5"/>
        <v>35.714999999999996</v>
      </c>
      <c r="K23" s="261">
        <v>666.58</v>
      </c>
      <c r="L23" s="261">
        <f t="shared" si="1"/>
        <v>47.719999999999914</v>
      </c>
      <c r="M23" s="263">
        <f t="shared" si="2"/>
        <v>1.0715893066098592</v>
      </c>
      <c r="N23" s="239">
        <f>E23-вересень!E23</f>
        <v>200</v>
      </c>
      <c r="O23" s="239">
        <f>F23-вересень!F23</f>
        <v>45.44999999999993</v>
      </c>
      <c r="P23" s="240">
        <f t="shared" si="6"/>
        <v>-154.55000000000007</v>
      </c>
      <c r="Q23" s="240">
        <f t="shared" si="9"/>
        <v>22.724999999999966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16880.11</v>
      </c>
      <c r="G24" s="241">
        <f t="shared" si="0"/>
        <v>780.1100000000006</v>
      </c>
      <c r="H24" s="242">
        <f t="shared" si="3"/>
        <v>104.84540372670807</v>
      </c>
      <c r="I24" s="243">
        <f t="shared" si="4"/>
        <v>380.1100000000006</v>
      </c>
      <c r="J24" s="243">
        <f t="shared" si="5"/>
        <v>102.30369696969697</v>
      </c>
      <c r="K24" s="261">
        <v>11819.55</v>
      </c>
      <c r="L24" s="261">
        <f t="shared" si="1"/>
        <v>5060.560000000001</v>
      </c>
      <c r="M24" s="263">
        <f t="shared" si="2"/>
        <v>1.4281516639804392</v>
      </c>
      <c r="N24" s="239">
        <f>E24-вересень!E24</f>
        <v>1999.92</v>
      </c>
      <c r="O24" s="239">
        <f>F24-вересень!F24</f>
        <v>1790.1400000000012</v>
      </c>
      <c r="P24" s="240">
        <f t="shared" si="6"/>
        <v>-209.77999999999884</v>
      </c>
      <c r="Q24" s="240">
        <f t="shared" si="9"/>
        <v>89.510580423217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795.7</v>
      </c>
      <c r="G25" s="212">
        <f t="shared" si="0"/>
        <v>-184.33999999999992</v>
      </c>
      <c r="H25" s="214">
        <f t="shared" si="3"/>
        <v>81.19056365046326</v>
      </c>
      <c r="I25" s="215">
        <f t="shared" si="4"/>
        <v>-204.29999999999995</v>
      </c>
      <c r="J25" s="215">
        <f t="shared" si="5"/>
        <v>79.57000000000001</v>
      </c>
      <c r="K25" s="215">
        <v>3493.96</v>
      </c>
      <c r="L25" s="215">
        <f t="shared" si="1"/>
        <v>-2698.26</v>
      </c>
      <c r="M25" s="257">
        <f t="shared" si="2"/>
        <v>0.22773586417703695</v>
      </c>
      <c r="N25" s="214">
        <f>E25-вересень!E25</f>
        <v>52.69999999999993</v>
      </c>
      <c r="O25" s="217">
        <f>F25-вересень!F25</f>
        <v>18.360000000000014</v>
      </c>
      <c r="P25" s="218">
        <f t="shared" si="6"/>
        <v>-34.33999999999992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124059.28</v>
      </c>
      <c r="G26" s="212">
        <f t="shared" si="0"/>
        <v>-7079.690000000002</v>
      </c>
      <c r="H26" s="214">
        <f t="shared" si="3"/>
        <v>94.60138355517051</v>
      </c>
      <c r="I26" s="215">
        <f t="shared" si="4"/>
        <v>-31340.369999999995</v>
      </c>
      <c r="J26" s="215">
        <f t="shared" si="5"/>
        <v>79.83240631494344</v>
      </c>
      <c r="K26" s="216">
        <v>84794.7</v>
      </c>
      <c r="L26" s="216">
        <f t="shared" si="1"/>
        <v>39264.58</v>
      </c>
      <c r="M26" s="256">
        <f t="shared" si="2"/>
        <v>1.4630546484626987</v>
      </c>
      <c r="N26" s="214">
        <f>E26-вересень!E26</f>
        <v>13110</v>
      </c>
      <c r="O26" s="217">
        <f>F26-вересень!F26</f>
        <v>4779.630000000005</v>
      </c>
      <c r="P26" s="218">
        <f t="shared" si="6"/>
        <v>-8330.369999999995</v>
      </c>
      <c r="Q26" s="215">
        <f>O26/N26*100</f>
        <v>36.45789473684214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39028.15</v>
      </c>
      <c r="G27" s="241">
        <f t="shared" si="0"/>
        <v>-1373.6500000000015</v>
      </c>
      <c r="H27" s="242">
        <f t="shared" si="3"/>
        <v>96.60002772153715</v>
      </c>
      <c r="I27" s="243">
        <f t="shared" si="4"/>
        <v>-8338.849999999999</v>
      </c>
      <c r="J27" s="243">
        <f t="shared" si="5"/>
        <v>82.39523296810016</v>
      </c>
      <c r="K27" s="261">
        <v>22986.34</v>
      </c>
      <c r="L27" s="261">
        <f t="shared" si="1"/>
        <v>16041.810000000001</v>
      </c>
      <c r="M27" s="263">
        <f t="shared" si="2"/>
        <v>1.697884482697115</v>
      </c>
      <c r="N27" s="239">
        <f>E27-вересень!E27</f>
        <v>3520</v>
      </c>
      <c r="O27" s="239">
        <f>F27-вересень!F27</f>
        <v>1032.0299999999988</v>
      </c>
      <c r="P27" s="240">
        <f t="shared" si="6"/>
        <v>-2487.970000000001</v>
      </c>
      <c r="Q27" s="240">
        <f>O27/N27*100</f>
        <v>29.319034090909057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85031.13</v>
      </c>
      <c r="G28" s="241">
        <f t="shared" si="0"/>
        <v>-5706.039999999994</v>
      </c>
      <c r="H28" s="242">
        <f t="shared" si="3"/>
        <v>93.7114635600824</v>
      </c>
      <c r="I28" s="243">
        <f t="shared" si="4"/>
        <v>-23001.51999999999</v>
      </c>
      <c r="J28" s="243">
        <f t="shared" si="5"/>
        <v>78.70873296174815</v>
      </c>
      <c r="K28" s="261">
        <v>61808.36</v>
      </c>
      <c r="L28" s="261">
        <f t="shared" si="1"/>
        <v>23222.770000000004</v>
      </c>
      <c r="M28" s="263">
        <f t="shared" si="2"/>
        <v>1.3757221515018356</v>
      </c>
      <c r="N28" s="239">
        <f>E28-вересень!E28</f>
        <v>9590</v>
      </c>
      <c r="O28" s="239">
        <f>F28-вересень!F28</f>
        <v>3747.6100000000006</v>
      </c>
      <c r="P28" s="240">
        <f t="shared" si="6"/>
        <v>-5842.389999999999</v>
      </c>
      <c r="Q28" s="240">
        <f>O28/N28*100</f>
        <v>39.078310740354546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91.95</v>
      </c>
      <c r="G30" s="190">
        <f t="shared" si="0"/>
        <v>29.14</v>
      </c>
      <c r="H30" s="197">
        <f t="shared" si="3"/>
        <v>146.39388632383378</v>
      </c>
      <c r="I30" s="198">
        <f t="shared" si="4"/>
        <v>14.950000000000003</v>
      </c>
      <c r="J30" s="198">
        <f t="shared" si="5"/>
        <v>119.41558441558442</v>
      </c>
      <c r="K30" s="198">
        <v>60.64</v>
      </c>
      <c r="L30" s="198">
        <f t="shared" si="1"/>
        <v>31.310000000000002</v>
      </c>
      <c r="M30" s="255">
        <f>F30/K30</f>
        <v>1.5163258575197889</v>
      </c>
      <c r="N30" s="197">
        <f>E30-вересень!E30</f>
        <v>7.5</v>
      </c>
      <c r="O30" s="200">
        <f>F30-вересень!F30</f>
        <v>4</v>
      </c>
      <c r="P30" s="201">
        <f t="shared" si="6"/>
        <v>-3.5</v>
      </c>
      <c r="Q30" s="198">
        <f>O30/N30*100</f>
        <v>53.333333333333336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-160.38</v>
      </c>
      <c r="G31" s="190">
        <f t="shared" si="0"/>
        <v>-160.38</v>
      </c>
      <c r="H31" s="197"/>
      <c r="I31" s="198">
        <f t="shared" si="4"/>
        <v>-160.38</v>
      </c>
      <c r="J31" s="198"/>
      <c r="K31" s="198">
        <v>-740.94</v>
      </c>
      <c r="L31" s="198">
        <f t="shared" si="1"/>
        <v>580.5600000000001</v>
      </c>
      <c r="M31" s="255">
        <f>F31/K31</f>
        <v>0.21645477366588387</v>
      </c>
      <c r="N31" s="197">
        <f>E31-вересень!E31</f>
        <v>0</v>
      </c>
      <c r="O31" s="200">
        <f>F31-вересень!F31</f>
        <v>-0.28000000000000114</v>
      </c>
      <c r="P31" s="201">
        <f t="shared" si="6"/>
        <v>-0.28000000000000114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124680.05</v>
      </c>
      <c r="G32" s="202">
        <f t="shared" si="0"/>
        <v>-919.7899999999936</v>
      </c>
      <c r="H32" s="204">
        <f t="shared" si="3"/>
        <v>99.26768218813018</v>
      </c>
      <c r="I32" s="205">
        <f t="shared" si="4"/>
        <v>-16319.949999999997</v>
      </c>
      <c r="J32" s="205">
        <f t="shared" si="5"/>
        <v>88.42556737588653</v>
      </c>
      <c r="K32" s="219">
        <v>82720.54</v>
      </c>
      <c r="L32" s="219">
        <f>F32-K32</f>
        <v>41959.51000000001</v>
      </c>
      <c r="M32" s="411">
        <f>F32/K32</f>
        <v>1.5072441500019222</v>
      </c>
      <c r="N32" s="197">
        <f>E32-вересень!E32</f>
        <v>13500</v>
      </c>
      <c r="O32" s="200">
        <f>F32-вересень!F32</f>
        <v>12557.190000000002</v>
      </c>
      <c r="P32" s="207">
        <f t="shared" si="6"/>
        <v>-942.8099999999977</v>
      </c>
      <c r="Q32" s="205">
        <f>O32/N32*100</f>
        <v>93.01622222222224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30403.91</v>
      </c>
      <c r="G34" s="109">
        <f t="shared" si="0"/>
        <v>-259.0600000000013</v>
      </c>
      <c r="H34" s="111">
        <f t="shared" si="3"/>
        <v>99.1551372877448</v>
      </c>
      <c r="I34" s="110">
        <f t="shared" si="4"/>
        <v>-3813.09</v>
      </c>
      <c r="J34" s="110">
        <f t="shared" si="5"/>
        <v>88.85615337405383</v>
      </c>
      <c r="K34" s="142">
        <v>19963.33</v>
      </c>
      <c r="L34" s="142">
        <f t="shared" si="1"/>
        <v>10440.579999999998</v>
      </c>
      <c r="M34" s="264">
        <f t="shared" si="10"/>
        <v>1.5229878983115541</v>
      </c>
      <c r="N34" s="111">
        <f>E34-вересень!E34</f>
        <v>2300</v>
      </c>
      <c r="O34" s="179">
        <f>F34-вересень!F34</f>
        <v>2063.5</v>
      </c>
      <c r="P34" s="112">
        <f t="shared" si="6"/>
        <v>-236.5</v>
      </c>
      <c r="Q34" s="110">
        <f>O34/N34*100</f>
        <v>89.71739130434783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94249.49</v>
      </c>
      <c r="G35" s="109">
        <f t="shared" si="0"/>
        <v>-670.5899999999965</v>
      </c>
      <c r="H35" s="111">
        <f t="shared" si="3"/>
        <v>99.29352145510202</v>
      </c>
      <c r="I35" s="110">
        <f t="shared" si="4"/>
        <v>-12482.509999999995</v>
      </c>
      <c r="J35" s="110">
        <f t="shared" si="5"/>
        <v>88.3048101787655</v>
      </c>
      <c r="K35" s="142">
        <v>62729.49</v>
      </c>
      <c r="L35" s="142">
        <f t="shared" si="1"/>
        <v>31520.000000000007</v>
      </c>
      <c r="M35" s="264">
        <f t="shared" si="10"/>
        <v>1.5024749922245504</v>
      </c>
      <c r="N35" s="111">
        <f>E35-вересень!E35</f>
        <v>11200</v>
      </c>
      <c r="O35" s="179">
        <f>F35-вересень!F35</f>
        <v>10493.690000000002</v>
      </c>
      <c r="P35" s="112">
        <f t="shared" si="6"/>
        <v>-706.3099999999977</v>
      </c>
      <c r="Q35" s="110">
        <f>O35/N35*100</f>
        <v>93.69366071428573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28.89</v>
      </c>
      <c r="L36" s="142">
        <f t="shared" si="1"/>
        <v>-2.469999999999999</v>
      </c>
      <c r="M36" s="264">
        <f t="shared" si="10"/>
        <v>0.9145032883350641</v>
      </c>
      <c r="N36" s="111">
        <f>E36-вересень!E36</f>
        <v>0</v>
      </c>
      <c r="O36" s="179">
        <f>F36-вересень!F36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54558.39</v>
      </c>
      <c r="G38" s="191">
        <f>G39+G40+G41+G42+G43+G45+G47+G48+G49+G50+G51+G56+G57+G61</f>
        <v>-763.7900000000004</v>
      </c>
      <c r="H38" s="192">
        <f>F38/E38*100</f>
        <v>98.66780070469264</v>
      </c>
      <c r="I38" s="193">
        <f>F38-D38</f>
        <v>-7284.090000000004</v>
      </c>
      <c r="J38" s="193">
        <f>F38/D38*100</f>
        <v>88.22154286179983</v>
      </c>
      <c r="K38" s="191">
        <v>35081.67</v>
      </c>
      <c r="L38" s="191">
        <f t="shared" si="1"/>
        <v>19476.72</v>
      </c>
      <c r="M38" s="250">
        <f t="shared" si="10"/>
        <v>1.555182236193431</v>
      </c>
      <c r="N38" s="191">
        <f>N39+N40+N41+N42+N43+N45+N47+N48+N49+N50+N51+N56+N57+N61+N44</f>
        <v>6170</v>
      </c>
      <c r="O38" s="191">
        <f>O39+O40+O41+O42+O43+O45+O47+O48+O49+O50+O51+O56+O57+O61+O44</f>
        <v>5111.499999999997</v>
      </c>
      <c r="P38" s="191">
        <f>P39+P40+P41+P42+P43+P45+P47+P48+P49+P50+P51+P56+P57+P61</f>
        <v>-1058.5000000000023</v>
      </c>
      <c r="Q38" s="191">
        <f>O38/N38*100</f>
        <v>82.84440842787679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420.88</v>
      </c>
      <c r="G39" s="202">
        <f>F39-E39</f>
        <v>34.879999999999995</v>
      </c>
      <c r="H39" s="204">
        <f aca="true" t="shared" si="11" ref="H39:H62">F39/E39*100</f>
        <v>109.0362694300518</v>
      </c>
      <c r="I39" s="205">
        <f>F39-D39</f>
        <v>20.879999999999995</v>
      </c>
      <c r="J39" s="205">
        <f>F39/D39*100</f>
        <v>105.22</v>
      </c>
      <c r="K39" s="205">
        <v>-57.79</v>
      </c>
      <c r="L39" s="205">
        <f t="shared" si="1"/>
        <v>478.67</v>
      </c>
      <c r="M39" s="266">
        <f t="shared" si="10"/>
        <v>-7.282920920574494</v>
      </c>
      <c r="N39" s="204">
        <f>E39-вересень!E39</f>
        <v>3</v>
      </c>
      <c r="O39" s="208">
        <f>F39-вересень!F39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206.33</v>
      </c>
      <c r="G43" s="202">
        <f t="shared" si="13"/>
        <v>106.33000000000001</v>
      </c>
      <c r="H43" s="204">
        <f t="shared" si="11"/>
        <v>206.32999999999998</v>
      </c>
      <c r="I43" s="205">
        <f t="shared" si="14"/>
        <v>56.33000000000001</v>
      </c>
      <c r="J43" s="205">
        <f t="shared" si="16"/>
        <v>137.55333333333334</v>
      </c>
      <c r="K43" s="205">
        <v>255.87</v>
      </c>
      <c r="L43" s="205">
        <f t="shared" si="1"/>
        <v>-49.53999999999999</v>
      </c>
      <c r="M43" s="266">
        <f t="shared" si="17"/>
        <v>0.8063860554187674</v>
      </c>
      <c r="N43" s="204">
        <f>E43-вересень!E43</f>
        <v>10</v>
      </c>
      <c r="O43" s="208">
        <f>F43-вересень!F43</f>
        <v>9.210000000000008</v>
      </c>
      <c r="P43" s="207">
        <f t="shared" si="15"/>
        <v>-0.789999999999992</v>
      </c>
      <c r="Q43" s="205">
        <f t="shared" si="12"/>
        <v>92.10000000000008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0</v>
      </c>
      <c r="L44" s="205">
        <f t="shared" si="1"/>
        <v>41.15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498.29</v>
      </c>
      <c r="G45" s="202">
        <f t="shared" si="13"/>
        <v>226.29000000000002</v>
      </c>
      <c r="H45" s="204">
        <f t="shared" si="11"/>
        <v>183.19485294117646</v>
      </c>
      <c r="I45" s="205">
        <f t="shared" si="14"/>
        <v>198.29000000000002</v>
      </c>
      <c r="J45" s="205">
        <f t="shared" si="16"/>
        <v>166.09666666666666</v>
      </c>
      <c r="K45" s="205">
        <v>0</v>
      </c>
      <c r="L45" s="205">
        <f t="shared" si="1"/>
        <v>498.29</v>
      </c>
      <c r="M45" s="266"/>
      <c r="N45" s="204">
        <f>E45-вересень!E45</f>
        <v>8</v>
      </c>
      <c r="O45" s="208">
        <f>F45-вересень!F45</f>
        <v>69.66000000000003</v>
      </c>
      <c r="P45" s="207">
        <f t="shared" si="15"/>
        <v>61.660000000000025</v>
      </c>
      <c r="Q45" s="205">
        <f t="shared" si="12"/>
        <v>870.7500000000003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8594.11</v>
      </c>
      <c r="G47" s="202">
        <f t="shared" si="13"/>
        <v>-154.90999999999985</v>
      </c>
      <c r="H47" s="204">
        <f t="shared" si="11"/>
        <v>98.22940169298961</v>
      </c>
      <c r="I47" s="205">
        <f t="shared" si="14"/>
        <v>-1305.8899999999994</v>
      </c>
      <c r="J47" s="205">
        <f t="shared" si="16"/>
        <v>86.80919191919193</v>
      </c>
      <c r="K47" s="205">
        <v>8383.7</v>
      </c>
      <c r="L47" s="205">
        <f t="shared" si="1"/>
        <v>210.40999999999985</v>
      </c>
      <c r="M47" s="266">
        <f t="shared" si="17"/>
        <v>1.0250975106456577</v>
      </c>
      <c r="N47" s="204">
        <f>E47-вересень!E47</f>
        <v>900</v>
      </c>
      <c r="O47" s="208">
        <f>F47-вересень!F47</f>
        <v>526.3700000000008</v>
      </c>
      <c r="P47" s="207">
        <f t="shared" si="15"/>
        <v>-373.6299999999992</v>
      </c>
      <c r="Q47" s="205">
        <f t="shared" si="12"/>
        <v>58.48555555555565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237.2</v>
      </c>
      <c r="G48" s="202">
        <f t="shared" si="13"/>
        <v>-412.8</v>
      </c>
      <c r="H48" s="204">
        <f t="shared" si="11"/>
        <v>36.49230769230769</v>
      </c>
      <c r="I48" s="205">
        <f t="shared" si="14"/>
        <v>-412.8</v>
      </c>
      <c r="J48" s="205">
        <f t="shared" si="16"/>
        <v>36.49230769230769</v>
      </c>
      <c r="K48" s="205">
        <v>0</v>
      </c>
      <c r="L48" s="205">
        <f t="shared" si="1"/>
        <v>237.2</v>
      </c>
      <c r="M48" s="266"/>
      <c r="N48" s="204">
        <f>E48-вересень!E48</f>
        <v>0</v>
      </c>
      <c r="O48" s="208">
        <f>F48-вересень!F48</f>
        <v>27.079999999999984</v>
      </c>
      <c r="P48" s="207">
        <f t="shared" si="15"/>
        <v>27.079999999999984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4996.03</v>
      </c>
      <c r="G51" s="202">
        <f t="shared" si="13"/>
        <v>-470.15999999999985</v>
      </c>
      <c r="H51" s="204">
        <f t="shared" si="11"/>
        <v>91.39876220914385</v>
      </c>
      <c r="I51" s="205">
        <f t="shared" si="14"/>
        <v>-2004.0100000000002</v>
      </c>
      <c r="J51" s="205">
        <f t="shared" si="16"/>
        <v>71.37144930600397</v>
      </c>
      <c r="K51" s="205">
        <v>6187.55</v>
      </c>
      <c r="L51" s="205">
        <f t="shared" si="1"/>
        <v>-1191.5200000000004</v>
      </c>
      <c r="M51" s="266">
        <f t="shared" si="17"/>
        <v>0.8074326672107699</v>
      </c>
      <c r="N51" s="204">
        <f>E51-вересень!E51</f>
        <v>555</v>
      </c>
      <c r="O51" s="208">
        <f>F51-вересень!F51</f>
        <v>70.40999999999985</v>
      </c>
      <c r="P51" s="207">
        <f t="shared" si="15"/>
        <v>-484.59000000000015</v>
      </c>
      <c r="Q51" s="205">
        <f t="shared" si="12"/>
        <v>12.686486486486459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690.36</v>
      </c>
      <c r="G52" s="36">
        <f t="shared" si="13"/>
        <v>-48.629999999999995</v>
      </c>
      <c r="H52" s="32">
        <f t="shared" si="11"/>
        <v>93.41939674420493</v>
      </c>
      <c r="I52" s="110">
        <f t="shared" si="14"/>
        <v>-279.64</v>
      </c>
      <c r="J52" s="110">
        <f t="shared" si="16"/>
        <v>71.17113402061855</v>
      </c>
      <c r="K52" s="110">
        <v>883.77</v>
      </c>
      <c r="L52" s="110">
        <f>F52-K52</f>
        <v>-193.40999999999997</v>
      </c>
      <c r="M52" s="115">
        <f t="shared" si="17"/>
        <v>0.781153467531145</v>
      </c>
      <c r="N52" s="111">
        <f>E52-вересень!E52</f>
        <v>55</v>
      </c>
      <c r="O52" s="179">
        <f>F52-вересень!F52</f>
        <v>47.25</v>
      </c>
      <c r="P52" s="112">
        <f t="shared" si="15"/>
        <v>-7.75</v>
      </c>
      <c r="Q52" s="132">
        <f t="shared" si="12"/>
        <v>85.9090909090909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4305.36</v>
      </c>
      <c r="G55" s="36">
        <f t="shared" si="13"/>
        <v>-416.8100000000004</v>
      </c>
      <c r="H55" s="32">
        <f t="shared" si="11"/>
        <v>91.1733376816167</v>
      </c>
      <c r="I55" s="110">
        <f t="shared" si="14"/>
        <v>-1718.6400000000003</v>
      </c>
      <c r="J55" s="110">
        <f t="shared" si="16"/>
        <v>71.47011952191235</v>
      </c>
      <c r="K55" s="110">
        <v>5258.92</v>
      </c>
      <c r="L55" s="110">
        <f>F55-K55</f>
        <v>-953.5600000000004</v>
      </c>
      <c r="M55" s="115">
        <f t="shared" si="17"/>
        <v>0.8186775992028781</v>
      </c>
      <c r="N55" s="111">
        <f>E55-вересень!E55</f>
        <v>500</v>
      </c>
      <c r="O55" s="179">
        <f>F55-вересень!F55</f>
        <v>23.139999999999418</v>
      </c>
      <c r="P55" s="112">
        <f t="shared" si="15"/>
        <v>-476.8600000000006</v>
      </c>
      <c r="Q55" s="132">
        <f t="shared" si="12"/>
        <v>4.627999999999884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5489.91</v>
      </c>
      <c r="G57" s="202">
        <f t="shared" si="13"/>
        <v>411.9300000000003</v>
      </c>
      <c r="H57" s="204">
        <f t="shared" si="11"/>
        <v>108.11208393888909</v>
      </c>
      <c r="I57" s="205">
        <f t="shared" si="14"/>
        <v>339.90999999999985</v>
      </c>
      <c r="J57" s="205">
        <f t="shared" si="16"/>
        <v>106.60019417475728</v>
      </c>
      <c r="K57" s="205">
        <v>4010.85</v>
      </c>
      <c r="L57" s="205">
        <f aca="true" t="shared" si="18" ref="L57:L63">F57-K57</f>
        <v>1479.06</v>
      </c>
      <c r="M57" s="266">
        <f t="shared" si="17"/>
        <v>1.3687647256815887</v>
      </c>
      <c r="N57" s="204">
        <f>E57-вересень!E57</f>
        <v>440</v>
      </c>
      <c r="O57" s="208">
        <f>F57-вересень!F57</f>
        <v>335.77999999999975</v>
      </c>
      <c r="P57" s="207">
        <f t="shared" si="15"/>
        <v>-104.22000000000025</v>
      </c>
      <c r="Q57" s="205">
        <f t="shared" si="12"/>
        <v>76.3136363636363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1115.24</v>
      </c>
      <c r="G59" s="202"/>
      <c r="H59" s="204"/>
      <c r="I59" s="205"/>
      <c r="J59" s="205"/>
      <c r="K59" s="206">
        <v>1044.28</v>
      </c>
      <c r="L59" s="205">
        <f t="shared" si="18"/>
        <v>70.96000000000004</v>
      </c>
      <c r="M59" s="266">
        <f t="shared" si="17"/>
        <v>1.067951124219558</v>
      </c>
      <c r="N59" s="204"/>
      <c r="O59" s="220">
        <f>F59-вересень!F59</f>
        <v>112.88999999999999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813938.0800000001</v>
      </c>
      <c r="G64" s="191">
        <f>F64-E64</f>
        <v>-37054.479999999865</v>
      </c>
      <c r="H64" s="192">
        <f>F64/E64*100</f>
        <v>95.64573396505371</v>
      </c>
      <c r="I64" s="193">
        <f>F64-D64</f>
        <v>-205006.65000000002</v>
      </c>
      <c r="J64" s="193">
        <f>F64/D64*100</f>
        <v>79.88049361617485</v>
      </c>
      <c r="K64" s="193">
        <v>577689.14</v>
      </c>
      <c r="L64" s="193">
        <f>F64-K64</f>
        <v>236248.94000000006</v>
      </c>
      <c r="M64" s="267">
        <f>F64/K64</f>
        <v>1.4089551345902054</v>
      </c>
      <c r="N64" s="191">
        <f>N8+N38+N62+N63</f>
        <v>95997.42</v>
      </c>
      <c r="O64" s="191">
        <f>O8+O38+O62+O63</f>
        <v>56437.980000000054</v>
      </c>
      <c r="P64" s="195">
        <f>O64-N64</f>
        <v>-39559.439999999944</v>
      </c>
      <c r="Q64" s="193">
        <f>O64/N64*100</f>
        <v>58.791142511955066</v>
      </c>
      <c r="R64" s="28">
        <f>O64-34768</f>
        <v>21669.980000000054</v>
      </c>
      <c r="S64" s="128">
        <f>O64/34768</f>
        <v>1.6232736999539823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-54.75</v>
      </c>
      <c r="L70" s="207">
        <f>F70-K70</f>
        <v>50.92</v>
      </c>
      <c r="M70" s="254">
        <f>F70/K70</f>
        <v>0.06995433789954338</v>
      </c>
      <c r="N70" s="204"/>
      <c r="O70" s="223">
        <f>F70-вересень!F70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2052.17</v>
      </c>
      <c r="G73" s="202">
        <f aca="true" t="shared" si="19" ref="G73:G83">F73-E73</f>
        <v>-647.8299999999999</v>
      </c>
      <c r="H73" s="204"/>
      <c r="I73" s="207">
        <f aca="true" t="shared" si="20" ref="I73:I83">F73-D73</f>
        <v>-2147.83</v>
      </c>
      <c r="J73" s="207">
        <f>F73/D73*100</f>
        <v>48.86119047619048</v>
      </c>
      <c r="K73" s="207">
        <v>593.13</v>
      </c>
      <c r="L73" s="207">
        <f aca="true" t="shared" si="21" ref="L73:L83">F73-K73</f>
        <v>1459.04</v>
      </c>
      <c r="M73" s="254">
        <f>F73/K73</f>
        <v>3.459899178932106</v>
      </c>
      <c r="N73" s="204">
        <f>E73-вересень!E73</f>
        <v>0</v>
      </c>
      <c r="O73" s="208">
        <f>F73-вересень!F73</f>
        <v>498.22</v>
      </c>
      <c r="P73" s="207">
        <f aca="true" t="shared" si="22" ref="P73:P86">O73-N73</f>
        <v>498.22</v>
      </c>
      <c r="Q73" s="207" t="e">
        <f>O73/N73*100</f>
        <v>#DIV/0!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5152.91</v>
      </c>
      <c r="F74" s="222">
        <v>7203.51</v>
      </c>
      <c r="G74" s="202">
        <f t="shared" si="19"/>
        <v>2050.6000000000004</v>
      </c>
      <c r="H74" s="204">
        <f>F74/E74*100</f>
        <v>139.79498962722033</v>
      </c>
      <c r="I74" s="207">
        <f t="shared" si="20"/>
        <v>-255.48999999999978</v>
      </c>
      <c r="J74" s="207">
        <f>F74/D74*100</f>
        <v>96.57474192250972</v>
      </c>
      <c r="K74" s="207">
        <v>7212.08</v>
      </c>
      <c r="L74" s="207">
        <f t="shared" si="21"/>
        <v>-8.569999999999709</v>
      </c>
      <c r="M74" s="254">
        <f>F74/K74</f>
        <v>0.9988117158988808</v>
      </c>
      <c r="N74" s="204">
        <f>E74-вересень!E74</f>
        <v>460.6999999999998</v>
      </c>
      <c r="O74" s="208">
        <f>F74-вересень!F74</f>
        <v>300.0600000000004</v>
      </c>
      <c r="P74" s="207">
        <f t="shared" si="22"/>
        <v>-160.63999999999942</v>
      </c>
      <c r="Q74" s="207">
        <f>O74/N74*100</f>
        <v>65.13132190145441</v>
      </c>
      <c r="R74" s="43"/>
      <c r="S74" s="103"/>
      <c r="T74" s="186">
        <f aca="true" t="shared" si="23" ref="T74:T90">D74-E74</f>
        <v>2306.09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3000.85</v>
      </c>
      <c r="F75" s="222">
        <v>12241.29</v>
      </c>
      <c r="G75" s="202">
        <f t="shared" si="19"/>
        <v>9240.44</v>
      </c>
      <c r="H75" s="204">
        <f>F75/E75*100</f>
        <v>407.92742056417353</v>
      </c>
      <c r="I75" s="207">
        <f t="shared" si="20"/>
        <v>6241.290000000001</v>
      </c>
      <c r="J75" s="207">
        <f>F75/D75*100</f>
        <v>204.02150000000003</v>
      </c>
      <c r="K75" s="207">
        <v>2063.43</v>
      </c>
      <c r="L75" s="207">
        <f t="shared" si="21"/>
        <v>10177.86</v>
      </c>
      <c r="M75" s="254">
        <f>F75/K75</f>
        <v>5.932495892761083</v>
      </c>
      <c r="N75" s="204">
        <f>E75-вересень!E75</f>
        <v>302</v>
      </c>
      <c r="O75" s="208">
        <f>F75-вересень!F75</f>
        <v>124.8700000000008</v>
      </c>
      <c r="P75" s="207">
        <f t="shared" si="22"/>
        <v>-177.1299999999992</v>
      </c>
      <c r="Q75" s="207">
        <f>O75/N75*100</f>
        <v>41.347682119205565</v>
      </c>
      <c r="R75" s="43"/>
      <c r="S75" s="103"/>
      <c r="T75" s="186">
        <f t="shared" si="23"/>
        <v>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10863.76</v>
      </c>
      <c r="F77" s="225">
        <f>F73+F74+F75+F76</f>
        <v>21507.97</v>
      </c>
      <c r="G77" s="226">
        <f t="shared" si="19"/>
        <v>10644.210000000001</v>
      </c>
      <c r="H77" s="227">
        <f>F77/E77*100</f>
        <v>197.97906065671555</v>
      </c>
      <c r="I77" s="228">
        <f t="shared" si="20"/>
        <v>3836.970000000001</v>
      </c>
      <c r="J77" s="228">
        <f>F77/D77*100</f>
        <v>121.71337219172655</v>
      </c>
      <c r="K77" s="228">
        <v>6439.8</v>
      </c>
      <c r="L77" s="228">
        <f t="shared" si="21"/>
        <v>15068.170000000002</v>
      </c>
      <c r="M77" s="260">
        <f>F77/K77</f>
        <v>3.3398506164787727</v>
      </c>
      <c r="N77" s="226">
        <f>N73+N74+N75+N76</f>
        <v>763.6999999999998</v>
      </c>
      <c r="O77" s="230">
        <f>O73+O74+O75+O76</f>
        <v>924.1500000000012</v>
      </c>
      <c r="P77" s="228">
        <f t="shared" si="22"/>
        <v>160.4500000000014</v>
      </c>
      <c r="Q77" s="228">
        <f>O77/N77*100</f>
        <v>121.0095587272491</v>
      </c>
      <c r="R77" s="44"/>
      <c r="S77" s="129"/>
      <c r="T77" s="186">
        <f t="shared" si="23"/>
        <v>6807.24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E78-вересень!E78</f>
        <v>0</v>
      </c>
      <c r="O78" s="208">
        <f>F78-вересень!F78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6831.23</v>
      </c>
      <c r="G80" s="202">
        <f t="shared" si="19"/>
        <v>-794.0700000000006</v>
      </c>
      <c r="H80" s="204">
        <f>F80/E80*100</f>
        <v>89.58637692943228</v>
      </c>
      <c r="I80" s="207">
        <f t="shared" si="20"/>
        <v>-2668.7700000000004</v>
      </c>
      <c r="J80" s="207">
        <f>F80/D80*100</f>
        <v>71.90768421052631</v>
      </c>
      <c r="K80" s="207">
        <v>0</v>
      </c>
      <c r="L80" s="207">
        <f t="shared" si="21"/>
        <v>6831.23</v>
      </c>
      <c r="M80" s="254"/>
      <c r="N80" s="204">
        <f>E80-вересень!E80</f>
        <v>1.300000000000182</v>
      </c>
      <c r="O80" s="208">
        <f>F80-вересень!F80</f>
        <v>5.559999999999491</v>
      </c>
      <c r="P80" s="207">
        <f>O80-N80</f>
        <v>4.259999999999309</v>
      </c>
      <c r="Q80" s="231">
        <f>O80/N80*100</f>
        <v>427.69230769220866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1.14</v>
      </c>
      <c r="L81" s="207">
        <f t="shared" si="21"/>
        <v>0.08000000000000007</v>
      </c>
      <c r="M81" s="254">
        <f>F81/K81</f>
        <v>1.0701754385964912</v>
      </c>
      <c r="N81" s="204">
        <f>E81-вересень!E81</f>
        <v>0</v>
      </c>
      <c r="O81" s="208">
        <f>F81-вересень!F81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6868.23</v>
      </c>
      <c r="G82" s="224">
        <f>G78+G81+G79+G80</f>
        <v>-757.0700000000006</v>
      </c>
      <c r="H82" s="227">
        <f>F82/E82*100</f>
        <v>90.0716037401807</v>
      </c>
      <c r="I82" s="228">
        <f t="shared" si="20"/>
        <v>-2632.7700000000004</v>
      </c>
      <c r="J82" s="228">
        <f>F82/D82*100</f>
        <v>72.28954846858225</v>
      </c>
      <c r="K82" s="228">
        <v>1.35</v>
      </c>
      <c r="L82" s="228">
        <f t="shared" si="21"/>
        <v>6866.879999999999</v>
      </c>
      <c r="M82" s="268">
        <f>F82/K82</f>
        <v>5087.577777777778</v>
      </c>
      <c r="N82" s="226">
        <f>N78+N81+N79+N80</f>
        <v>1.300000000000182</v>
      </c>
      <c r="O82" s="230">
        <f>O78+O81+O79+O80</f>
        <v>5.559999999999491</v>
      </c>
      <c r="P82" s="226">
        <f>P78+P81+P79+P80</f>
        <v>4.259999999999309</v>
      </c>
      <c r="Q82" s="228">
        <f>O82/N82*100</f>
        <v>427.69230769220866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27.18</v>
      </c>
      <c r="G83" s="202">
        <f t="shared" si="19"/>
        <v>-2.59</v>
      </c>
      <c r="H83" s="204">
        <f>F83/E83*100</f>
        <v>91.29996640913672</v>
      </c>
      <c r="I83" s="207">
        <f t="shared" si="20"/>
        <v>-15.82</v>
      </c>
      <c r="J83" s="207">
        <f>F83/D83*100</f>
        <v>63.2093023255814</v>
      </c>
      <c r="K83" s="207">
        <v>30.02</v>
      </c>
      <c r="L83" s="207">
        <f t="shared" si="21"/>
        <v>-2.84</v>
      </c>
      <c r="M83" s="254">
        <f>F83/K83</f>
        <v>0.905396402398401</v>
      </c>
      <c r="N83" s="204">
        <f>E83-вересень!E83</f>
        <v>0.8000000000000007</v>
      </c>
      <c r="O83" s="208">
        <f>F83-вересень!F83</f>
        <v>0.3099999999999987</v>
      </c>
      <c r="P83" s="207">
        <f t="shared" si="22"/>
        <v>-0.490000000000002</v>
      </c>
      <c r="Q83" s="207">
        <f>O83/N83</f>
        <v>0.38749999999999807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18518.83</v>
      </c>
      <c r="F85" s="232">
        <f>F71+F83+F77+F82+F84</f>
        <v>28399.56</v>
      </c>
      <c r="G85" s="233">
        <f>F85-E85</f>
        <v>9880.73</v>
      </c>
      <c r="H85" s="234">
        <f>F85/E85*100</f>
        <v>153.35504456815036</v>
      </c>
      <c r="I85" s="235">
        <f>F85-D85</f>
        <v>1184.5600000000013</v>
      </c>
      <c r="J85" s="235">
        <f>F85/D85*100</f>
        <v>104.35259966930002</v>
      </c>
      <c r="K85" s="235">
        <v>9845.6</v>
      </c>
      <c r="L85" s="235">
        <f>F85-K85</f>
        <v>18553.96</v>
      </c>
      <c r="M85" s="269">
        <f>F85/K85</f>
        <v>2.8844925652067928</v>
      </c>
      <c r="N85" s="232">
        <f>N71+N83+N77+N82</f>
        <v>765.8</v>
      </c>
      <c r="O85" s="232">
        <f>O71+O83+O77+O82+O84</f>
        <v>930.0200000000007</v>
      </c>
      <c r="P85" s="235">
        <f t="shared" si="22"/>
        <v>164.2200000000007</v>
      </c>
      <c r="Q85" s="235">
        <f>O85/N85*100</f>
        <v>121.44424131627065</v>
      </c>
      <c r="R85" s="28">
        <f>O85-8104.96</f>
        <v>-7174.94</v>
      </c>
      <c r="S85" s="101">
        <f>O85/8104.96</f>
        <v>0.11474701910928625</v>
      </c>
      <c r="T85" s="186">
        <f t="shared" si="23"/>
        <v>8696.169999999998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869511.3899999999</v>
      </c>
      <c r="F86" s="232">
        <f>F64+F85</f>
        <v>842337.6400000001</v>
      </c>
      <c r="G86" s="233">
        <f>F86-E86</f>
        <v>-27173.749999999767</v>
      </c>
      <c r="H86" s="234">
        <f>F86/E86*100</f>
        <v>96.87482529699814</v>
      </c>
      <c r="I86" s="235">
        <f>F86-D86</f>
        <v>-203822.08999999997</v>
      </c>
      <c r="J86" s="235">
        <f>F86/D86*100</f>
        <v>80.51711567983983</v>
      </c>
      <c r="K86" s="235">
        <f>K64+K85</f>
        <v>587534.74</v>
      </c>
      <c r="L86" s="235">
        <f>F86-K86</f>
        <v>254802.90000000014</v>
      </c>
      <c r="M86" s="269">
        <f>F86/K86</f>
        <v>1.4336814194170036</v>
      </c>
      <c r="N86" s="233">
        <f>N64+N85</f>
        <v>96763.22</v>
      </c>
      <c r="O86" s="233">
        <f>O64+O85</f>
        <v>57368.00000000006</v>
      </c>
      <c r="P86" s="235">
        <f t="shared" si="22"/>
        <v>-39395.21999999994</v>
      </c>
      <c r="Q86" s="235">
        <f>O86/N86*100</f>
        <v>59.28698941601991</v>
      </c>
      <c r="R86" s="28">
        <f>O86-42872.96</f>
        <v>14495.040000000059</v>
      </c>
      <c r="S86" s="101">
        <f>O86/42872.96</f>
        <v>1.3380928212094536</v>
      </c>
      <c r="T86" s="186">
        <f t="shared" si="23"/>
        <v>176648.3400000002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5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7911.887999999989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42667</v>
      </c>
      <c r="D90" s="31">
        <v>3637.85</v>
      </c>
      <c r="G90" s="4" t="s">
        <v>59</v>
      </c>
      <c r="O90" s="421"/>
      <c r="P90" s="421"/>
      <c r="T90" s="186">
        <f t="shared" si="23"/>
        <v>3637.85</v>
      </c>
    </row>
    <row r="91" spans="3:16" ht="15">
      <c r="C91" s="87">
        <v>42664</v>
      </c>
      <c r="D91" s="31">
        <v>4930.7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42663</v>
      </c>
      <c r="D92" s="31">
        <v>4436.9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0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752.45</v>
      </c>
      <c r="G97" s="73">
        <f>G45+G48+G49</f>
        <v>-205.54999999999998</v>
      </c>
      <c r="H97" s="74"/>
      <c r="I97" s="74"/>
      <c r="N97" s="31">
        <f>N45+N48+N49</f>
        <v>12</v>
      </c>
      <c r="O97" s="246">
        <f>O45+O48+O49</f>
        <v>97.02000000000001</v>
      </c>
      <c r="P97" s="31">
        <f>P45+P48+P49</f>
        <v>85.02000000000001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135</v>
      </c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132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129</v>
      </c>
      <c r="F4" s="453" t="s">
        <v>34</v>
      </c>
      <c r="G4" s="423" t="s">
        <v>130</v>
      </c>
      <c r="H4" s="432" t="s">
        <v>131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57" t="s">
        <v>133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134</v>
      </c>
      <c r="L5" s="428"/>
      <c r="M5" s="433"/>
      <c r="N5" s="458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1"/>
      <c r="O84" s="421"/>
    </row>
    <row r="85" spans="3:15" ht="15">
      <c r="C85" s="87">
        <v>42397</v>
      </c>
      <c r="D85" s="31">
        <v>8685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42396</v>
      </c>
      <c r="D86" s="31">
        <v>4820.3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300.92</v>
      </c>
      <c r="E88" s="74"/>
      <c r="F88" s="140"/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136</v>
      </c>
      <c r="C3" s="441" t="s">
        <v>0</v>
      </c>
      <c r="D3" s="442" t="s">
        <v>115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107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104</v>
      </c>
      <c r="F4" s="459" t="s">
        <v>34</v>
      </c>
      <c r="G4" s="423" t="s">
        <v>109</v>
      </c>
      <c r="H4" s="432" t="s">
        <v>110</v>
      </c>
      <c r="I4" s="423" t="s">
        <v>105</v>
      </c>
      <c r="J4" s="432" t="s">
        <v>106</v>
      </c>
      <c r="K4" s="91" t="s">
        <v>65</v>
      </c>
      <c r="L4" s="96" t="s">
        <v>64</v>
      </c>
      <c r="M4" s="432"/>
      <c r="N4" s="457" t="s">
        <v>103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6.5" customHeight="1">
      <c r="A5" s="439"/>
      <c r="B5" s="440"/>
      <c r="C5" s="441"/>
      <c r="D5" s="442"/>
      <c r="E5" s="449"/>
      <c r="F5" s="460"/>
      <c r="G5" s="424"/>
      <c r="H5" s="433"/>
      <c r="I5" s="424"/>
      <c r="J5" s="433"/>
      <c r="K5" s="426" t="s">
        <v>108</v>
      </c>
      <c r="L5" s="428"/>
      <c r="M5" s="433"/>
      <c r="N5" s="458"/>
      <c r="O5" s="424"/>
      <c r="P5" s="425"/>
      <c r="Q5" s="426" t="s">
        <v>126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9"/>
      <c r="H82" s="429"/>
      <c r="I82" s="429"/>
      <c r="J82" s="42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1"/>
      <c r="O83" s="421"/>
    </row>
    <row r="84" spans="3:15" ht="15">
      <c r="C84" s="87">
        <v>42397</v>
      </c>
      <c r="D84" s="31">
        <v>8685</v>
      </c>
      <c r="F84" s="166" t="s">
        <v>59</v>
      </c>
      <c r="G84" s="415"/>
      <c r="H84" s="415"/>
      <c r="I84" s="131"/>
      <c r="J84" s="418"/>
      <c r="K84" s="418"/>
      <c r="L84" s="418"/>
      <c r="M84" s="418"/>
      <c r="N84" s="421"/>
      <c r="O84" s="421"/>
    </row>
    <row r="85" spans="3:15" ht="15.75" customHeight="1">
      <c r="C85" s="87">
        <v>42396</v>
      </c>
      <c r="D85" s="31">
        <v>4820.3</v>
      </c>
      <c r="F85" s="167"/>
      <c r="G85" s="415"/>
      <c r="H85" s="415"/>
      <c r="I85" s="131"/>
      <c r="J85" s="422"/>
      <c r="K85" s="422"/>
      <c r="L85" s="422"/>
      <c r="M85" s="422"/>
      <c r="N85" s="421"/>
      <c r="O85" s="421"/>
    </row>
    <row r="86" spans="3:13" ht="15.75" customHeight="1">
      <c r="C86" s="87"/>
      <c r="F86" s="167"/>
      <c r="G86" s="417"/>
      <c r="H86" s="417"/>
      <c r="I86" s="139"/>
      <c r="J86" s="418"/>
      <c r="K86" s="418"/>
      <c r="L86" s="418"/>
      <c r="M86" s="418"/>
    </row>
    <row r="87" spans="2:13" ht="18.75" customHeight="1">
      <c r="B87" s="419" t="s">
        <v>57</v>
      </c>
      <c r="C87" s="420"/>
      <c r="D87" s="148">
        <v>300.92</v>
      </c>
      <c r="E87" s="74"/>
      <c r="F87" s="168"/>
      <c r="G87" s="415"/>
      <c r="H87" s="415"/>
      <c r="I87" s="141"/>
      <c r="J87" s="418"/>
      <c r="K87" s="418"/>
      <c r="L87" s="418"/>
      <c r="M87" s="418"/>
    </row>
    <row r="88" spans="6:12" ht="9.75" customHeight="1">
      <c r="F88" s="167"/>
      <c r="G88" s="415"/>
      <c r="H88" s="415"/>
      <c r="I88" s="73"/>
      <c r="J88" s="74"/>
      <c r="K88" s="74"/>
      <c r="L88" s="74"/>
    </row>
    <row r="89" spans="2:12" ht="22.5" customHeight="1" hidden="1">
      <c r="B89" s="413" t="s">
        <v>60</v>
      </c>
      <c r="C89" s="414"/>
      <c r="D89" s="86">
        <v>0</v>
      </c>
      <c r="E89" s="56" t="s">
        <v>24</v>
      </c>
      <c r="F89" s="167"/>
      <c r="G89" s="415"/>
      <c r="H89" s="415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5"/>
      <c r="O90" s="415"/>
    </row>
    <row r="91" spans="4:15" ht="15">
      <c r="D91" s="83"/>
      <c r="I91" s="31"/>
      <c r="N91" s="416"/>
      <c r="O91" s="416"/>
    </row>
    <row r="92" spans="14:15" ht="15">
      <c r="N92" s="415"/>
      <c r="O92" s="415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0" sqref="F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36" t="s">
        <v>206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201</v>
      </c>
      <c r="O3" s="447" t="s">
        <v>202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198</v>
      </c>
      <c r="F4" s="430" t="s">
        <v>34</v>
      </c>
      <c r="G4" s="423" t="s">
        <v>199</v>
      </c>
      <c r="H4" s="432" t="s">
        <v>200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207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203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1"/>
      <c r="P90" s="421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42641</v>
      </c>
      <c r="D92" s="31">
        <v>6835.7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10150.57106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196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193</v>
      </c>
      <c r="O3" s="447" t="s">
        <v>194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190</v>
      </c>
      <c r="F4" s="430" t="s">
        <v>34</v>
      </c>
      <c r="G4" s="423" t="s">
        <v>191</v>
      </c>
      <c r="H4" s="432" t="s">
        <v>192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197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195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1"/>
      <c r="P90" s="421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42611</v>
      </c>
      <c r="D92" s="31">
        <v>8603.9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" customHeight="1">
      <c r="B94" s="419" t="s">
        <v>57</v>
      </c>
      <c r="C94" s="420"/>
      <c r="D94" s="148">
        <f>'[1]залишки  (2)'!$G$6/1000</f>
        <v>0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188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183</v>
      </c>
      <c r="O3" s="447" t="s">
        <v>184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179</v>
      </c>
      <c r="F4" s="430" t="s">
        <v>34</v>
      </c>
      <c r="G4" s="423" t="s">
        <v>180</v>
      </c>
      <c r="H4" s="432" t="s">
        <v>181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189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182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1"/>
      <c r="P90" s="421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42578</v>
      </c>
      <c r="D92" s="31">
        <v>8357.1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14372.98265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 hidden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172</v>
      </c>
      <c r="N3" s="425" t="s">
        <v>173</v>
      </c>
      <c r="O3" s="425"/>
      <c r="P3" s="425"/>
      <c r="Q3" s="425"/>
      <c r="R3" s="425"/>
    </row>
    <row r="4" spans="1:18" ht="22.5" customHeight="1">
      <c r="A4" s="438"/>
      <c r="B4" s="440"/>
      <c r="C4" s="441"/>
      <c r="D4" s="442"/>
      <c r="E4" s="448" t="s">
        <v>170</v>
      </c>
      <c r="F4" s="451" t="s">
        <v>34</v>
      </c>
      <c r="G4" s="423" t="s">
        <v>171</v>
      </c>
      <c r="H4" s="432" t="s">
        <v>175</v>
      </c>
      <c r="I4" s="423" t="s">
        <v>122</v>
      </c>
      <c r="J4" s="432" t="s">
        <v>123</v>
      </c>
      <c r="K4" s="248" t="s">
        <v>65</v>
      </c>
      <c r="L4" s="283" t="s">
        <v>64</v>
      </c>
      <c r="M4" s="432"/>
      <c r="N4" s="434" t="s">
        <v>178</v>
      </c>
      <c r="O4" s="423" t="s">
        <v>50</v>
      </c>
      <c r="P4" s="425" t="s">
        <v>49</v>
      </c>
      <c r="Q4" s="284" t="s">
        <v>65</v>
      </c>
      <c r="R4" s="285" t="s">
        <v>64</v>
      </c>
    </row>
    <row r="5" spans="1:18" ht="67.5" customHeight="1">
      <c r="A5" s="439"/>
      <c r="B5" s="440"/>
      <c r="C5" s="441"/>
      <c r="D5" s="442"/>
      <c r="E5" s="449"/>
      <c r="F5" s="452"/>
      <c r="G5" s="424"/>
      <c r="H5" s="433"/>
      <c r="I5" s="424"/>
      <c r="J5" s="433"/>
      <c r="K5" s="426" t="s">
        <v>174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1"/>
      <c r="O89" s="421"/>
    </row>
    <row r="90" spans="3:15" ht="15">
      <c r="C90" s="87">
        <v>42550</v>
      </c>
      <c r="D90" s="31">
        <v>11029.3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42545</v>
      </c>
      <c r="D91" s="31">
        <v>6499.7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9447.89588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168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162</v>
      </c>
      <c r="N3" s="447" t="s">
        <v>163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158</v>
      </c>
      <c r="F4" s="453" t="s">
        <v>34</v>
      </c>
      <c r="G4" s="423" t="s">
        <v>159</v>
      </c>
      <c r="H4" s="432" t="s">
        <v>160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169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161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1"/>
      <c r="O89" s="421"/>
    </row>
    <row r="90" spans="3:15" ht="15">
      <c r="C90" s="87">
        <v>42520</v>
      </c>
      <c r="D90" s="31">
        <v>8891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42517</v>
      </c>
      <c r="D91" s="31">
        <v>7356.3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2811.04042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156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153</v>
      </c>
      <c r="N3" s="447" t="s">
        <v>154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150</v>
      </c>
      <c r="F4" s="453" t="s">
        <v>34</v>
      </c>
      <c r="G4" s="423" t="s">
        <v>151</v>
      </c>
      <c r="H4" s="432" t="s">
        <v>152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157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155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9"/>
      <c r="H84" s="429"/>
      <c r="I84" s="429"/>
      <c r="J84" s="42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1"/>
      <c r="O85" s="421"/>
    </row>
    <row r="86" spans="3:15" ht="15">
      <c r="C86" s="87">
        <v>42488</v>
      </c>
      <c r="D86" s="31">
        <v>11419.7</v>
      </c>
      <c r="F86" s="124" t="s">
        <v>59</v>
      </c>
      <c r="G86" s="415"/>
      <c r="H86" s="415"/>
      <c r="I86" s="131"/>
      <c r="J86" s="418"/>
      <c r="K86" s="418"/>
      <c r="L86" s="418"/>
      <c r="M86" s="418"/>
      <c r="N86" s="421"/>
      <c r="O86" s="421"/>
    </row>
    <row r="87" spans="3:15" ht="15.75" customHeight="1">
      <c r="C87" s="87">
        <v>42487</v>
      </c>
      <c r="D87" s="31">
        <v>7800.7</v>
      </c>
      <c r="F87" s="73"/>
      <c r="G87" s="415"/>
      <c r="H87" s="415"/>
      <c r="I87" s="131"/>
      <c r="J87" s="422"/>
      <c r="K87" s="422"/>
      <c r="L87" s="422"/>
      <c r="M87" s="422"/>
      <c r="N87" s="421"/>
      <c r="O87" s="421"/>
    </row>
    <row r="88" spans="3:13" ht="15.75" customHeight="1">
      <c r="C88" s="87"/>
      <c r="F88" s="73"/>
      <c r="G88" s="417"/>
      <c r="H88" s="417"/>
      <c r="I88" s="139"/>
      <c r="J88" s="418"/>
      <c r="K88" s="418"/>
      <c r="L88" s="418"/>
      <c r="M88" s="418"/>
    </row>
    <row r="89" spans="2:13" ht="18.75" customHeight="1">
      <c r="B89" s="419" t="s">
        <v>57</v>
      </c>
      <c r="C89" s="420"/>
      <c r="D89" s="148">
        <v>9087.9705</v>
      </c>
      <c r="E89" s="74"/>
      <c r="F89" s="140" t="s">
        <v>137</v>
      </c>
      <c r="G89" s="415"/>
      <c r="H89" s="415"/>
      <c r="I89" s="141"/>
      <c r="J89" s="418"/>
      <c r="K89" s="418"/>
      <c r="L89" s="418"/>
      <c r="M89" s="418"/>
    </row>
    <row r="90" spans="6:12" ht="9.75" customHeight="1">
      <c r="F90" s="73"/>
      <c r="G90" s="415"/>
      <c r="H90" s="415"/>
      <c r="I90" s="73"/>
      <c r="J90" s="74"/>
      <c r="K90" s="74"/>
      <c r="L90" s="74"/>
    </row>
    <row r="91" spans="2:12" ht="22.5" customHeight="1" hidden="1">
      <c r="B91" s="413" t="s">
        <v>60</v>
      </c>
      <c r="C91" s="414"/>
      <c r="D91" s="86">
        <v>0</v>
      </c>
      <c r="E91" s="56" t="s">
        <v>24</v>
      </c>
      <c r="F91" s="73"/>
      <c r="G91" s="415"/>
      <c r="H91" s="415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5"/>
      <c r="O92" s="415"/>
    </row>
    <row r="93" spans="4:15" ht="15">
      <c r="D93" s="83"/>
      <c r="I93" s="31"/>
      <c r="N93" s="416"/>
      <c r="O93" s="416"/>
    </row>
    <row r="94" spans="14:15" ht="15">
      <c r="N94" s="415"/>
      <c r="O94" s="415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148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147</v>
      </c>
      <c r="N3" s="447" t="s">
        <v>143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146</v>
      </c>
      <c r="F4" s="453" t="s">
        <v>34</v>
      </c>
      <c r="G4" s="423" t="s">
        <v>141</v>
      </c>
      <c r="H4" s="432" t="s">
        <v>142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144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1"/>
      <c r="O84" s="421"/>
    </row>
    <row r="85" spans="3:15" ht="15">
      <c r="C85" s="87">
        <v>42459</v>
      </c>
      <c r="D85" s="31">
        <v>7576.3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42458</v>
      </c>
      <c r="D86" s="31">
        <v>9190.1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f>4343.7</f>
        <v>4343.7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139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128</v>
      </c>
      <c r="N3" s="447" t="s">
        <v>119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127</v>
      </c>
      <c r="F4" s="453" t="s">
        <v>34</v>
      </c>
      <c r="G4" s="423" t="s">
        <v>116</v>
      </c>
      <c r="H4" s="432" t="s">
        <v>117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140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118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1"/>
      <c r="O84" s="421"/>
    </row>
    <row r="85" spans="3:15" ht="15">
      <c r="C85" s="87">
        <v>42426</v>
      </c>
      <c r="D85" s="31">
        <v>6256.2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42425</v>
      </c>
      <c r="D86" s="31">
        <v>3536.9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505.3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2016-10-25T07:45:52Z</cp:lastPrinted>
  <dcterms:created xsi:type="dcterms:W3CDTF">2003-07-28T11:27:56Z</dcterms:created>
  <dcterms:modified xsi:type="dcterms:W3CDTF">2016-10-25T08:05:58Z</dcterms:modified>
  <cp:category/>
  <cp:version/>
  <cp:contentType/>
  <cp:contentStatus/>
</cp:coreProperties>
</file>